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ian.wartecki\Desktop\"/>
    </mc:Choice>
  </mc:AlternateContent>
  <xr:revisionPtr revIDLastSave="0" documentId="8_{EA227436-04E2-48F1-86F4-0ADCDA959574}" xr6:coauthVersionLast="47" xr6:coauthVersionMax="47" xr10:uidLastSave="{00000000-0000-0000-0000-000000000000}"/>
  <bookViews>
    <workbookView xWindow="-120" yWindow="-120" windowWidth="29040" windowHeight="15840" xr2:uid="{E25C91B1-978C-4009-8204-B39A34E1E27E}"/>
  </bookViews>
  <sheets>
    <sheet name="Wyliczenie" sheetId="1" r:id="rId1"/>
    <sheet name="kalkulator" sheetId="2" state="hidden" r:id="rId2"/>
    <sheet name="Lata" sheetId="3" state="hidden" r:id="rId3"/>
  </sheets>
  <definedNames>
    <definedName name="_xlnm.Print_Area" localSheetId="0">Wyliczenie!$A$1:$H$24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D21" i="1"/>
  <c r="D20" i="1"/>
  <c r="D19" i="1"/>
  <c r="C21" i="1"/>
  <c r="C20" i="1"/>
  <c r="C19" i="1"/>
  <c r="F19" i="1" s="1"/>
  <c r="F22" i="2"/>
  <c r="L14" i="2"/>
  <c r="B12" i="2" l="1"/>
  <c r="B13" i="2" s="1"/>
  <c r="B35" i="2"/>
  <c r="C35" i="2" s="1"/>
  <c r="B26" i="2"/>
  <c r="C26" i="2" s="1"/>
  <c r="B17" i="2"/>
  <c r="C17" i="2" s="1"/>
  <c r="C18" i="1" l="1"/>
  <c r="D18" i="1"/>
  <c r="E18" i="1"/>
  <c r="D35" i="2"/>
  <c r="E17" i="2"/>
  <c r="D17" i="2"/>
  <c r="H19" i="2" l="1"/>
  <c r="D21" i="2"/>
  <c r="D20" i="2"/>
  <c r="D19" i="2" s="1"/>
  <c r="H20" i="2"/>
  <c r="D39" i="2"/>
  <c r="D38" i="2"/>
  <c r="D37" i="2" s="1"/>
  <c r="F18" i="1"/>
  <c r="H21" i="2" l="1"/>
  <c r="D26" i="2"/>
  <c r="D30" i="2" l="1"/>
  <c r="D29" i="2"/>
  <c r="D28" i="2" s="1"/>
  <c r="F21" i="1" l="1"/>
  <c r="F20" i="1"/>
</calcChain>
</file>

<file path=xl/sharedStrings.xml><?xml version="1.0" encoding="utf-8"?>
<sst xmlns="http://schemas.openxmlformats.org/spreadsheetml/2006/main" count="76" uniqueCount="61">
  <si>
    <t xml:space="preserve">A -  do 4,5% zawartości alkoholu oraz na piwo   </t>
  </si>
  <si>
    <t>B - powyżej 4,5% do 18% /z wyjątkiem piwa</t>
  </si>
  <si>
    <t>C - powyżej 18% zawartości alkoholu</t>
  </si>
  <si>
    <r>
      <t xml:space="preserve">A
</t>
    </r>
    <r>
      <rPr>
        <sz val="8"/>
        <color theme="1"/>
        <rFont val="Calibri"/>
        <family val="2"/>
        <charset val="238"/>
      </rPr>
      <t>do 4,5% zawartości alkoholu oraz na piwo</t>
    </r>
  </si>
  <si>
    <r>
      <t xml:space="preserve">B
</t>
    </r>
    <r>
      <rPr>
        <sz val="8"/>
        <color theme="1"/>
        <rFont val="Calibri"/>
        <family val="2"/>
        <charset val="238"/>
      </rPr>
      <t>powyżej 4,5% do 18% /z wyjątkiem piwa</t>
    </r>
  </si>
  <si>
    <r>
      <t xml:space="preserve">C 
</t>
    </r>
    <r>
      <rPr>
        <sz val="8"/>
        <color theme="1"/>
        <rFont val="Calibri"/>
        <family val="2"/>
        <charset val="238"/>
      </rPr>
      <t xml:space="preserve">powyżej 18% zawartości alkoholu
</t>
    </r>
  </si>
  <si>
    <t>Opłata roczna</t>
  </si>
  <si>
    <t>Kwota ogółem
(A+B+C)</t>
  </si>
  <si>
    <t>Do 4,5% zawartości alkoholu oraz piwo:
Jeśli sprzedaż przekroczyła 37 500 zł, opłata wynosi 1,4% wartości sprzedaży.</t>
  </si>
  <si>
    <t>Rodzaj alkoholu</t>
  </si>
  <si>
    <t>Podstawowa opłata (zł)</t>
  </si>
  <si>
    <t>Próg sprzedaży (zł)</t>
  </si>
  <si>
    <t>Procent od wartości sprzedaży (%)</t>
  </si>
  <si>
    <t>Do 4,5% zawartości alkoholu oraz piwo</t>
  </si>
  <si>
    <t>Powyżej 4,5% do 18% zawartości alkoholu (z wyjątkiem piwa)</t>
  </si>
  <si>
    <t>Powyżej 18% zawartości alkoholu</t>
  </si>
  <si>
    <t>A Do 4,5% zawartości alkoholu oraz piwo</t>
  </si>
  <si>
    <t>Kwota</t>
  </si>
  <si>
    <t>czy dzieli się przez 3</t>
  </si>
  <si>
    <r>
      <rPr>
        <b/>
        <sz val="12"/>
        <color theme="1"/>
        <rFont val="Calibri"/>
        <family val="2"/>
        <charset val="238"/>
      </rPr>
      <t>II rata</t>
    </r>
    <r>
      <rPr>
        <sz val="12"/>
        <color theme="1"/>
        <rFont val="Calibri"/>
        <family val="2"/>
        <charset val="238"/>
      </rPr>
      <t xml:space="preserve">
do 31 maja</t>
    </r>
  </si>
  <si>
    <t>Jeżeli wartość 0</t>
  </si>
  <si>
    <t>Kalkulator wysokości opłaty za korzystanie 
z zezwoleń na sprzedaż napojów alkoholowych</t>
  </si>
  <si>
    <r>
      <t xml:space="preserve">I rata
</t>
    </r>
    <r>
      <rPr>
        <sz val="12"/>
        <color theme="1"/>
        <rFont val="Calibri"/>
        <family val="2"/>
        <charset val="238"/>
      </rPr>
      <t>do 31 stycznia</t>
    </r>
  </si>
  <si>
    <t>Wartość sprzedaży napojów alkoholowych brutto* w/w punkcie sprzedaży dla poszczególnych typów wyniosła:</t>
  </si>
  <si>
    <t>w roku</t>
  </si>
  <si>
    <r>
      <t>2024</t>
    </r>
    <r>
      <rPr>
        <sz val="11"/>
        <color theme="1"/>
        <rFont val="Aptos Narrow"/>
        <family val="2"/>
        <charset val="238"/>
        <scheme val="minor"/>
      </rPr>
      <t xml:space="preserve"> – 366 dni (rok przestępny)</t>
    </r>
  </si>
  <si>
    <r>
      <t>2025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</si>
  <si>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2026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</si>
  <si>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2027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</si>
  <si>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2028</t>
    </r>
    <r>
      <rPr>
        <sz val="11"/>
        <color theme="1"/>
        <rFont val="Aptos Narrow"/>
        <family val="2"/>
        <charset val="238"/>
        <scheme val="minor"/>
      </rPr>
      <t xml:space="preserve"> – 366 dni (rok przestępny)</t>
    </r>
  </si>
  <si>
    <r>
      <t>2029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</si>
  <si>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2030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</si>
  <si>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2031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</si>
  <si>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2032</t>
    </r>
    <r>
      <rPr>
        <sz val="11"/>
        <color theme="1"/>
        <rFont val="Aptos Narrow"/>
        <family val="2"/>
        <charset val="238"/>
        <scheme val="minor"/>
      </rPr>
      <t xml:space="preserve"> – 366 dni (rok przestępny)</t>
    </r>
  </si>
  <si>
    <r>
      <t>2033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</si>
  <si>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2034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</si>
  <si>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t>Rok</t>
  </si>
  <si>
    <t xml:space="preserve">dni </t>
  </si>
  <si>
    <t>info</t>
  </si>
  <si>
    <t xml:space="preserve">Wybrany rok </t>
  </si>
  <si>
    <t>Liczba dni w roku</t>
  </si>
  <si>
    <t>I</t>
  </si>
  <si>
    <t>II</t>
  </si>
  <si>
    <t>III</t>
  </si>
  <si>
    <r>
      <t xml:space="preserve">UWAGA !
Przedsiębiorca, zgodnie z ustawą o wychowaniu w trzeźwości i przeciwdziałaniu alkoholizmowi, jest zobowiązany samodzielnie wyliczyć wysokość opłaty za korzystanie z zezwoleń na sprzedaż napojów alkoholowych. W tym celu może skorzystać z kalkulatora opłat, który pełni rolę pomocniczą i ułatwia obliczenie należności. 
</t>
    </r>
    <r>
      <rPr>
        <b/>
        <sz val="11"/>
        <color theme="1"/>
        <rFont val="Calibri"/>
        <family val="2"/>
        <charset val="238"/>
      </rPr>
      <t xml:space="preserve">Kalkulator ma charakter informacyjny i pomocniczy, dotyczy wyłącznie opłat dla zezwoleń ważnych przez cały rok. </t>
    </r>
  </si>
  <si>
    <t>Adres punktu sprzedaży</t>
  </si>
  <si>
    <t>Nazwa punktu sprzedaży</t>
  </si>
  <si>
    <t>adres punktu sprzedaży</t>
  </si>
  <si>
    <t>nazwa punktu sprzedaży</t>
  </si>
  <si>
    <r>
      <t>2035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</si>
  <si>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2037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</si>
  <si>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2036</t>
    </r>
    <r>
      <rPr>
        <sz val="11"/>
        <color theme="1"/>
        <rFont val="Aptos Narrow"/>
        <family val="2"/>
        <charset val="238"/>
        <scheme val="minor"/>
      </rPr>
      <t xml:space="preserve"> – 366 dni (rok przestępny)</t>
    </r>
  </si>
  <si>
    <r>
      <t>2038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</si>
  <si>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2039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</si>
  <si>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2040</t>
    </r>
    <r>
      <rPr>
        <sz val="11"/>
        <color theme="1"/>
        <rFont val="Aptos Narrow"/>
        <family val="2"/>
        <charset val="238"/>
        <scheme val="minor"/>
      </rPr>
      <t xml:space="preserve"> – 366 dni (rok przestępny)</t>
    </r>
  </si>
  <si>
    <r>
      <t>2041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</si>
  <si>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2042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</si>
  <si>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2043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</si>
  <si>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t>2044</t>
    </r>
    <r>
      <rPr>
        <sz val="11"/>
        <color theme="1"/>
        <rFont val="Aptos Narrow"/>
        <family val="2"/>
        <charset val="238"/>
        <scheme val="minor"/>
      </rPr>
      <t>– 366 dni (rok przestępny)</t>
    </r>
  </si>
  <si>
    <r>
      <t>2045</t>
    </r>
    <r>
      <rPr>
        <sz val="11"/>
        <color theme="1"/>
        <rFont val="Aptos Narrow"/>
        <family val="2"/>
        <charset val="238"/>
        <scheme val="minor"/>
      </rPr>
      <t xml:space="preserve"> – 365 dni</t>
    </r>
  </si>
  <si>
    <r>
      <rPr>
        <b/>
        <sz val="12"/>
        <color theme="1"/>
        <rFont val="Calibri"/>
        <family val="2"/>
        <charset val="238"/>
      </rPr>
      <t>III rata</t>
    </r>
    <r>
      <rPr>
        <sz val="12"/>
        <color theme="1"/>
        <rFont val="Calibri"/>
        <family val="2"/>
        <charset val="238"/>
      </rPr>
      <t xml:space="preserve">
do 30 września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</si>
</sst>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%"/>
    <numFmt numFmtId="165" formatCode="_-* #,##0.000\ &quot;zł&quot;_-;\-* #,##0.000\ &quot;zł&quot;_-;_-* &quot;-&quot;??\ &quot;zł&quot;_-;_-@_-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44" fontId="0" fillId="0" borderId="0" xfId="0" applyNumberFormat="1"/>
    <xf numFmtId="164" fontId="0" fillId="0" borderId="0" xfId="2" applyNumberFormat="1" applyFont="1"/>
    <xf numFmtId="44" fontId="0" fillId="0" borderId="0" xfId="1" applyFont="1"/>
    <xf numFmtId="44" fontId="4" fillId="3" borderId="1" xfId="1" applyFont="1" applyFill="1" applyBorder="1" applyAlignment="1">
      <alignment horizontal="center" vertical="center"/>
    </xf>
    <xf numFmtId="44" fontId="9" fillId="2" borderId="1" xfId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2" fontId="0" fillId="0" borderId="0" xfId="0" applyNumberFormat="1"/>
    <xf numFmtId="44" fontId="10" fillId="4" borderId="1" xfId="1" applyFont="1" applyFill="1" applyBorder="1" applyAlignment="1">
      <alignment vertical="center"/>
    </xf>
    <xf numFmtId="0" fontId="7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/>
    <xf numFmtId="0" fontId="6" fillId="4" borderId="1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165" fontId="0" fillId="0" borderId="0" xfId="0" applyNumberFormat="1"/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/>
    </xf>
    <xf numFmtId="0" fontId="10" fillId="4" borderId="4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1567-3DAF-4F70-B3FF-87839A77FFA0}">
  <dimension ref="A1:H24"/>
  <sheetViews>
    <sheetView tabSelected="1" topLeftCell="A8" workbookViewId="0">
      <selection activeCell="G17" sqref="G17"/>
    </sheetView>
  </sheetViews>
  <sheetFormatPr defaultColWidth="0" defaultRowHeight="15" zeroHeight="1" x14ac:dyDescent="0.25"/>
  <cols>
    <col min="1" max="1" width="4.85546875" style="1" customWidth="1"/>
    <col min="2" max="2" width="16.5703125" style="1" customWidth="1"/>
    <col min="3" max="3" width="13.7109375" style="1" bestFit="1" customWidth="1"/>
    <col min="4" max="4" width="13.140625" style="1" customWidth="1"/>
    <col min="5" max="5" width="14" style="1" customWidth="1"/>
    <col min="6" max="6" width="15" style="1" customWidth="1"/>
    <col min="7" max="7" width="9.140625" style="1" customWidth="1"/>
    <col min="8" max="8" width="0.28515625" style="1" customWidth="1"/>
    <col min="9" max="16384" width="9.140625" style="1" hidden="1"/>
  </cols>
  <sheetData>
    <row r="1" spans="1:8" ht="18.75" customHeight="1" x14ac:dyDescent="0.25">
      <c r="A1" s="24" t="s">
        <v>46</v>
      </c>
      <c r="B1" s="25"/>
      <c r="C1" s="18"/>
      <c r="D1" s="18"/>
      <c r="E1" s="31" t="s">
        <v>48</v>
      </c>
      <c r="F1" s="32"/>
      <c r="G1" s="33"/>
    </row>
    <row r="2" spans="1:8" ht="8.25" customHeight="1" x14ac:dyDescent="0.25">
      <c r="A2" s="24"/>
      <c r="B2" s="25"/>
      <c r="C2" s="18"/>
      <c r="D2" s="18"/>
      <c r="E2" s="26"/>
      <c r="F2" s="26"/>
      <c r="G2" s="26"/>
    </row>
    <row r="3" spans="1:8" ht="32.25" customHeight="1" x14ac:dyDescent="0.25">
      <c r="A3" s="24" t="s">
        <v>45</v>
      </c>
      <c r="B3" s="25"/>
      <c r="C3" s="18"/>
      <c r="D3" s="18"/>
      <c r="E3" s="31" t="s">
        <v>47</v>
      </c>
      <c r="F3" s="32"/>
      <c r="G3" s="33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33" customHeight="1" x14ac:dyDescent="0.3">
      <c r="A5" s="3"/>
      <c r="B5" s="28" t="s">
        <v>21</v>
      </c>
      <c r="C5" s="28"/>
      <c r="D5" s="28"/>
      <c r="E5" s="28"/>
      <c r="F5" s="28"/>
      <c r="G5" s="28"/>
      <c r="H5" s="3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ht="38.25" customHeight="1" x14ac:dyDescent="0.3">
      <c r="A7" s="29" t="s">
        <v>23</v>
      </c>
      <c r="B7" s="29"/>
      <c r="C7" s="29"/>
      <c r="D7" s="29"/>
      <c r="E7" s="29"/>
      <c r="F7" s="29"/>
      <c r="G7" s="29"/>
      <c r="H7" s="29"/>
    </row>
    <row r="8" spans="1:8" ht="14.25" customHeight="1" x14ac:dyDescent="0.3">
      <c r="A8" s="20"/>
      <c r="B8" s="20"/>
      <c r="C8" s="20"/>
      <c r="D8" s="20"/>
      <c r="E8" s="20"/>
      <c r="F8" s="20"/>
      <c r="G8" s="20"/>
      <c r="H8" s="20"/>
    </row>
    <row r="9" spans="1:8" ht="18.75" customHeight="1" x14ac:dyDescent="0.3">
      <c r="A9" s="20"/>
      <c r="B9" s="20" t="s">
        <v>24</v>
      </c>
      <c r="C9" s="20"/>
      <c r="D9" s="20"/>
      <c r="E9" s="20"/>
      <c r="F9" s="23">
        <v>2024</v>
      </c>
      <c r="G9" s="20"/>
      <c r="H9" s="20"/>
    </row>
    <row r="10" spans="1:8" ht="18.75" x14ac:dyDescent="0.3">
      <c r="A10" s="3"/>
      <c r="B10" s="3"/>
      <c r="C10" s="3"/>
      <c r="D10" s="3"/>
      <c r="E10" s="3"/>
      <c r="F10" s="3"/>
      <c r="G10" s="3"/>
      <c r="H10" s="2"/>
    </row>
    <row r="11" spans="1:8" ht="18.75" customHeight="1" x14ac:dyDescent="0.3">
      <c r="A11" s="3" t="s">
        <v>0</v>
      </c>
      <c r="B11" s="3"/>
      <c r="C11" s="3"/>
      <c r="D11" s="3"/>
      <c r="E11" s="3"/>
      <c r="F11" s="16">
        <v>0</v>
      </c>
      <c r="G11" s="18"/>
      <c r="H11" s="2"/>
    </row>
    <row r="12" spans="1:8" ht="18.75" x14ac:dyDescent="0.3">
      <c r="A12" s="3"/>
      <c r="B12" s="3"/>
      <c r="C12" s="3"/>
      <c r="D12" s="3"/>
      <c r="E12" s="3"/>
      <c r="F12" s="2"/>
      <c r="G12" s="18"/>
      <c r="H12" s="2"/>
    </row>
    <row r="13" spans="1:8" ht="18.75" customHeight="1" x14ac:dyDescent="0.3">
      <c r="A13" s="17" t="s">
        <v>1</v>
      </c>
      <c r="B13" s="3"/>
      <c r="C13" s="3"/>
      <c r="D13" s="3"/>
      <c r="E13" s="3"/>
      <c r="F13" s="16">
        <v>0</v>
      </c>
      <c r="G13" s="18"/>
      <c r="H13" s="2"/>
    </row>
    <row r="14" spans="1:8" ht="18.75" x14ac:dyDescent="0.3">
      <c r="A14" s="3"/>
      <c r="B14" s="3"/>
      <c r="C14" s="3"/>
      <c r="D14" s="3"/>
      <c r="E14" s="3"/>
      <c r="F14" s="2"/>
      <c r="G14" s="18"/>
      <c r="H14" s="2"/>
    </row>
    <row r="15" spans="1:8" ht="18.75" customHeight="1" x14ac:dyDescent="0.3">
      <c r="A15" s="17" t="s">
        <v>2</v>
      </c>
      <c r="B15" s="3"/>
      <c r="C15" s="3"/>
      <c r="D15" s="3"/>
      <c r="E15" s="3"/>
      <c r="F15" s="16">
        <v>0</v>
      </c>
      <c r="G15" s="18"/>
      <c r="H15" s="2"/>
    </row>
    <row r="16" spans="1:8" ht="18.75" x14ac:dyDescent="0.3">
      <c r="A16" s="3"/>
      <c r="B16" s="3"/>
      <c r="C16" s="3"/>
      <c r="D16" s="3"/>
      <c r="E16" s="3"/>
      <c r="F16" s="2"/>
      <c r="G16" s="3"/>
      <c r="H16" s="2"/>
    </row>
    <row r="17" spans="1:8" s="5" customFormat="1" ht="80.25" customHeight="1" x14ac:dyDescent="0.25">
      <c r="A17" s="19"/>
      <c r="B17" s="19"/>
      <c r="C17" s="6" t="s">
        <v>3</v>
      </c>
      <c r="D17" s="6" t="s">
        <v>4</v>
      </c>
      <c r="E17" s="6" t="s">
        <v>5</v>
      </c>
      <c r="F17" s="6" t="s">
        <v>7</v>
      </c>
      <c r="G17" s="19"/>
      <c r="H17" s="4"/>
    </row>
    <row r="18" spans="1:8" ht="36.75" customHeight="1" x14ac:dyDescent="0.3">
      <c r="A18" s="3"/>
      <c r="B18" s="7" t="s">
        <v>6</v>
      </c>
      <c r="C18" s="12">
        <f>IF($F$11&gt;0,kalkulator!C17,0)</f>
        <v>0</v>
      </c>
      <c r="D18" s="12">
        <f>IF($F$13&gt;0,kalkulator!$C$26,0)</f>
        <v>0</v>
      </c>
      <c r="E18" s="12">
        <f>IF(F15&gt;0,kalkulator!C35,0)</f>
        <v>0</v>
      </c>
      <c r="F18" s="12">
        <f>C18+D18+E18</f>
        <v>0</v>
      </c>
      <c r="G18" s="3"/>
      <c r="H18" s="2"/>
    </row>
    <row r="19" spans="1:8" ht="31.5" x14ac:dyDescent="0.3">
      <c r="A19" s="3"/>
      <c r="B19" s="21" t="s">
        <v>22</v>
      </c>
      <c r="C19" s="13">
        <f>IF($F$11&gt;0,kalkulator!D19,0)</f>
        <v>0</v>
      </c>
      <c r="D19" s="13">
        <f>IF($F$13&gt;0,kalkulator!D28,0)</f>
        <v>0</v>
      </c>
      <c r="E19" s="13">
        <f>IF(F15&gt;0,kalkulator!D37,0)</f>
        <v>0</v>
      </c>
      <c r="F19" s="13">
        <f>C19+D19+E19</f>
        <v>0</v>
      </c>
      <c r="G19" s="3"/>
      <c r="H19" s="2"/>
    </row>
    <row r="20" spans="1:8" ht="33" customHeight="1" x14ac:dyDescent="0.3">
      <c r="A20" s="3"/>
      <c r="B20" s="7" t="s">
        <v>19</v>
      </c>
      <c r="C20" s="13">
        <f>IF($F$11&gt;0,kalkulator!D20,0)</f>
        <v>0</v>
      </c>
      <c r="D20" s="13">
        <f>IF($F$13&gt;0,kalkulator!D29,0)</f>
        <v>0</v>
      </c>
      <c r="E20" s="13">
        <f>IF(F15&gt;0,kalkulator!D38,0)</f>
        <v>0</v>
      </c>
      <c r="F20" s="13">
        <f>C20+D20+E20</f>
        <v>0</v>
      </c>
      <c r="G20" s="3"/>
      <c r="H20" s="2"/>
    </row>
    <row r="21" spans="1:8" ht="31.5" x14ac:dyDescent="0.3">
      <c r="A21" s="3"/>
      <c r="B21" s="7" t="s">
        <v>60</v>
      </c>
      <c r="C21" s="13">
        <f>IF($F$11&gt;0,kalkulator!D21,0)</f>
        <v>0</v>
      </c>
      <c r="D21" s="13">
        <f>IF($F$13&gt;0,kalkulator!D30,0)</f>
        <v>0</v>
      </c>
      <c r="E21" s="13">
        <f>IF(F15&gt;0,kalkulator!D39,0)</f>
        <v>0</v>
      </c>
      <c r="F21" s="13">
        <f t="shared" ref="F21" si="0">C21+D21+E21</f>
        <v>0</v>
      </c>
      <c r="G21" s="3"/>
      <c r="H21" s="2"/>
    </row>
    <row r="22" spans="1:8" x14ac:dyDescent="0.25"/>
    <row r="23" spans="1:8" ht="103.5" customHeight="1" x14ac:dyDescent="0.25">
      <c r="A23" s="30" t="s">
        <v>44</v>
      </c>
      <c r="B23" s="30"/>
      <c r="C23" s="30"/>
      <c r="D23" s="30"/>
      <c r="E23" s="30"/>
      <c r="F23" s="30"/>
      <c r="G23" s="30"/>
    </row>
    <row r="24" spans="1:8" x14ac:dyDescent="0.25"/>
  </sheetData>
  <mergeCells count="5">
    <mergeCell ref="B5:G5"/>
    <mergeCell ref="A7:H7"/>
    <mergeCell ref="A23:G23"/>
    <mergeCell ref="E1:G1"/>
    <mergeCell ref="E3:G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Wybierz rok z listy" error="Wybierz rok z listy" promptTitle="Wybierz rok z listy" prompt="Opłatę za sprzedaż alkoholu oblicza się na podstawie wartości sprzedaży w poprzednim roku kalendarzowym. Prosimy o podanie roku kalendarzowego, za który dotyczy wartość sprzedaży napojów alkoholowych brutto w Państwa punkcie sprzedaży." xr:uid="{2D8543DE-704D-4F66-B1D2-1C9051FA6F2A}">
          <x14:formula1>
            <xm:f>Lata!$A$3:$A$23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1FA7-C273-4D8C-A441-7BD80E41E5C5}">
  <dimension ref="A4:L39"/>
  <sheetViews>
    <sheetView topLeftCell="A5" workbookViewId="0">
      <selection activeCell="C26" sqref="C26"/>
    </sheetView>
  </sheetViews>
  <sheetFormatPr defaultRowHeight="15" x14ac:dyDescent="0.25"/>
  <cols>
    <col min="1" max="1" width="68.42578125" customWidth="1"/>
    <col min="2" max="2" width="29" customWidth="1"/>
    <col min="3" max="4" width="31.140625" customWidth="1"/>
    <col min="5" max="5" width="13.140625" customWidth="1"/>
    <col min="8" max="8" width="12.28515625" bestFit="1" customWidth="1"/>
    <col min="9" max="9" width="9.85546875" bestFit="1" customWidth="1"/>
    <col min="11" max="11" width="14.85546875" bestFit="1" customWidth="1"/>
    <col min="12" max="12" width="12.28515625" bestFit="1" customWidth="1"/>
  </cols>
  <sheetData>
    <row r="4" spans="1:12" x14ac:dyDescent="0.25">
      <c r="A4" t="s">
        <v>8</v>
      </c>
    </row>
    <row r="7" spans="1:12" x14ac:dyDescent="0.25">
      <c r="A7" s="8" t="s">
        <v>9</v>
      </c>
      <c r="B7" s="8" t="s">
        <v>10</v>
      </c>
      <c r="C7" s="8" t="s">
        <v>11</v>
      </c>
      <c r="D7" s="8" t="s">
        <v>12</v>
      </c>
    </row>
    <row r="8" spans="1:12" x14ac:dyDescent="0.25">
      <c r="A8" t="s">
        <v>13</v>
      </c>
      <c r="B8" s="11">
        <v>525</v>
      </c>
      <c r="C8" s="11">
        <v>37500</v>
      </c>
      <c r="D8" s="10">
        <v>1.4E-2</v>
      </c>
    </row>
    <row r="9" spans="1:12" x14ac:dyDescent="0.25">
      <c r="A9" t="s">
        <v>14</v>
      </c>
      <c r="B9" s="11">
        <v>525</v>
      </c>
      <c r="C9" s="11">
        <v>37500</v>
      </c>
      <c r="D9" s="10">
        <v>1.4E-2</v>
      </c>
    </row>
    <row r="10" spans="1:12" x14ac:dyDescent="0.25">
      <c r="A10" t="s">
        <v>15</v>
      </c>
      <c r="B10" s="11">
        <v>2100</v>
      </c>
      <c r="C10" s="11">
        <v>77000</v>
      </c>
      <c r="D10" s="10">
        <v>2.7E-2</v>
      </c>
    </row>
    <row r="12" spans="1:12" x14ac:dyDescent="0.25">
      <c r="A12" t="s">
        <v>39</v>
      </c>
      <c r="B12">
        <f>Wyliczenie!F9+1</f>
        <v>2025</v>
      </c>
    </row>
    <row r="13" spans="1:12" x14ac:dyDescent="0.25">
      <c r="A13" t="s">
        <v>40</v>
      </c>
      <c r="B13">
        <f>VLOOKUP(B12,Lata!A3:B24,2,FALSE)</f>
        <v>365</v>
      </c>
    </row>
    <row r="14" spans="1:12" x14ac:dyDescent="0.25">
      <c r="K14" s="11">
        <v>1042740.85</v>
      </c>
      <c r="L14" s="9">
        <f>K14*D8*366/365</f>
        <v>14638.367439452057</v>
      </c>
    </row>
    <row r="16" spans="1:12" x14ac:dyDescent="0.25">
      <c r="B16" t="s">
        <v>17</v>
      </c>
      <c r="C16" t="s">
        <v>6</v>
      </c>
      <c r="D16" t="s">
        <v>18</v>
      </c>
      <c r="E16" t="s">
        <v>20</v>
      </c>
    </row>
    <row r="17" spans="1:9" x14ac:dyDescent="0.25">
      <c r="A17" t="s">
        <v>16</v>
      </c>
      <c r="B17" s="11">
        <f>Wyliczenie!F11</f>
        <v>0</v>
      </c>
      <c r="C17" s="11">
        <f>IF($B$17&gt;$C$8,ROUND($B$17*$D$8,2),$B$8)</f>
        <v>525</v>
      </c>
      <c r="D17" s="14" t="str">
        <f>IF(MOD(C17,3)=0,"TAK","NIE")</f>
        <v>TAK</v>
      </c>
      <c r="E17" s="9">
        <f>IF(B17&gt;0,C17,0)</f>
        <v>0</v>
      </c>
    </row>
    <row r="18" spans="1:9" x14ac:dyDescent="0.25">
      <c r="C18" s="9"/>
    </row>
    <row r="19" spans="1:9" x14ac:dyDescent="0.25">
      <c r="D19" s="9">
        <f>C17-D20-D21</f>
        <v>175</v>
      </c>
      <c r="E19" s="15" t="s">
        <v>41</v>
      </c>
      <c r="F19">
        <v>1401.48</v>
      </c>
      <c r="H19" s="27">
        <f>IF($D$17="TAK",ROUND($C$17/3,2),ROUND($C$17/3,2))</f>
        <v>175</v>
      </c>
      <c r="I19" s="9"/>
    </row>
    <row r="20" spans="1:9" x14ac:dyDescent="0.25">
      <c r="D20" s="9">
        <f>IF($D$17="TAK",ROUND($C$17/3,2),ROUND($C$17/3,2))</f>
        <v>175</v>
      </c>
      <c r="E20" s="15" t="s">
        <v>42</v>
      </c>
      <c r="F20">
        <v>1401.47</v>
      </c>
      <c r="H20" s="27">
        <f>IF($D$17="TAK",ROUND($C$17/3,2),ROUND($C$17/3,2))</f>
        <v>175</v>
      </c>
    </row>
    <row r="21" spans="1:9" x14ac:dyDescent="0.25">
      <c r="D21" s="9">
        <f>IF($D$17="TAK",ROUND($C$17/3,2),ROUND($C$17/3,2))</f>
        <v>175</v>
      </c>
      <c r="E21" s="9" t="s">
        <v>43</v>
      </c>
      <c r="F21">
        <v>1401.48</v>
      </c>
      <c r="H21" s="27">
        <f>$C$17-$H$19-$H$20</f>
        <v>175</v>
      </c>
    </row>
    <row r="22" spans="1:9" x14ac:dyDescent="0.25">
      <c r="F22">
        <f>SUM(F19:F21)</f>
        <v>4204.43</v>
      </c>
    </row>
    <row r="23" spans="1:9" x14ac:dyDescent="0.25">
      <c r="D23" s="9"/>
      <c r="E23" s="9"/>
    </row>
    <row r="25" spans="1:9" x14ac:dyDescent="0.25">
      <c r="B25" t="s">
        <v>17</v>
      </c>
      <c r="C25" t="s">
        <v>6</v>
      </c>
      <c r="D25" t="s">
        <v>18</v>
      </c>
    </row>
    <row r="26" spans="1:9" x14ac:dyDescent="0.25">
      <c r="A26" t="s">
        <v>14</v>
      </c>
      <c r="B26" s="11">
        <f>Wyliczenie!F13</f>
        <v>0</v>
      </c>
      <c r="C26" s="11">
        <f>IF($B$26&gt;$C$9,ROUND($B$26*$D$9,2),$B$9)</f>
        <v>525</v>
      </c>
      <c r="D26" s="14" t="str">
        <f>IF(MOD(C26,3)=0,"TAK","NIE")</f>
        <v>TAK</v>
      </c>
    </row>
    <row r="28" spans="1:9" x14ac:dyDescent="0.25">
      <c r="D28" s="9">
        <f>C26-D29-D30</f>
        <v>175</v>
      </c>
      <c r="E28" s="15" t="s">
        <v>41</v>
      </c>
    </row>
    <row r="29" spans="1:9" x14ac:dyDescent="0.25">
      <c r="D29" s="9">
        <f>IF($D$26="TAK",ROUND($C$26/3,2),ROUND($C$26/3,2))</f>
        <v>175</v>
      </c>
      <c r="E29" s="15" t="s">
        <v>42</v>
      </c>
    </row>
    <row r="30" spans="1:9" x14ac:dyDescent="0.25">
      <c r="D30" s="9">
        <f>IF($D$26="TAK",ROUND($C$26/3,2),ROUND($C$26/3,2))</f>
        <v>175</v>
      </c>
      <c r="E30" s="9" t="s">
        <v>43</v>
      </c>
    </row>
    <row r="34" spans="1:5" x14ac:dyDescent="0.25">
      <c r="A34" t="s">
        <v>15</v>
      </c>
      <c r="B34" t="s">
        <v>17</v>
      </c>
      <c r="C34" t="s">
        <v>6</v>
      </c>
      <c r="D34" t="s">
        <v>18</v>
      </c>
    </row>
    <row r="35" spans="1:5" x14ac:dyDescent="0.25">
      <c r="B35" s="11">
        <f>Wyliczenie!F15</f>
        <v>0</v>
      </c>
      <c r="C35" s="11">
        <f>IF($B$35&gt;$C$10,ROUND($B$35*$D$10,2),$B$10)</f>
        <v>2100</v>
      </c>
      <c r="D35" s="14" t="str">
        <f>IF(MOD(C35,3)=0,"TAK","NIE")</f>
        <v>TAK</v>
      </c>
    </row>
    <row r="37" spans="1:5" x14ac:dyDescent="0.25">
      <c r="D37" s="9">
        <f>C35-D38-D39</f>
        <v>700</v>
      </c>
      <c r="E37" s="15" t="s">
        <v>41</v>
      </c>
    </row>
    <row r="38" spans="1:5" x14ac:dyDescent="0.25">
      <c r="D38" s="9">
        <f>IF($D$35="TAK",ROUND($C$35/3,2),ROUND($C$35/3,2))</f>
        <v>700</v>
      </c>
      <c r="E38" s="15" t="s">
        <v>42</v>
      </c>
    </row>
    <row r="39" spans="1:5" x14ac:dyDescent="0.25">
      <c r="D39" s="9">
        <f>IF($D$35="TAK",ROUND($C$35/3,2),ROUND($C$35/3,2))</f>
        <v>700</v>
      </c>
      <c r="E39" s="9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0F9E-D0F6-43E1-BA2B-F1159304C26E}">
  <dimension ref="A2:C24"/>
  <sheetViews>
    <sheetView workbookViewId="0">
      <selection activeCell="B5" sqref="B5"/>
    </sheetView>
  </sheetViews>
  <sheetFormatPr defaultRowHeight="15" x14ac:dyDescent="0.25"/>
  <sheetData>
    <row r="2" spans="1:3" x14ac:dyDescent="0.25">
      <c r="A2" t="s">
        <v>36</v>
      </c>
      <c r="B2" t="s">
        <v>37</v>
      </c>
      <c r="C2" t="s">
        <v>38</v>
      </c>
    </row>
    <row r="3" spans="1:3" x14ac:dyDescent="0.25">
      <c r="A3">
        <v>2024</v>
      </c>
      <c r="B3">
        <v>366</v>
      </c>
      <c r="C3" s="22" t="s">
        <v>25</v>
      </c>
    </row>
    <row r="4" spans="1:3" x14ac:dyDescent="0.25">
      <c r="A4">
        <v>2025</v>
      </c>
      <c r="B4">
        <v>365</v>
      </c>
      <c r="C4" s="22" t="s">
        <v>26</v>
      </c>
    </row>
    <row r="5" spans="1:3" x14ac:dyDescent="0.25">
      <c r="A5">
        <v>2026</v>
      </c>
      <c r="B5">
        <v>365</v>
      </c>
      <c r="C5" s="22" t="s">
        <v>27</v>
      </c>
    </row>
    <row r="6" spans="1:3" x14ac:dyDescent="0.25">
      <c r="A6">
        <v>2027</v>
      </c>
      <c r="B6">
        <v>365</v>
      </c>
      <c r="C6" s="22" t="s">
        <v>28</v>
      </c>
    </row>
    <row r="7" spans="1:3" x14ac:dyDescent="0.25">
      <c r="A7">
        <v>2028</v>
      </c>
      <c r="B7">
        <v>366</v>
      </c>
      <c r="C7" s="22" t="s">
        <v>29</v>
      </c>
    </row>
    <row r="8" spans="1:3" x14ac:dyDescent="0.25">
      <c r="A8">
        <v>2029</v>
      </c>
      <c r="B8">
        <v>365</v>
      </c>
      <c r="C8" s="22" t="s">
        <v>30</v>
      </c>
    </row>
    <row r="9" spans="1:3" x14ac:dyDescent="0.25">
      <c r="A9">
        <v>2030</v>
      </c>
      <c r="B9">
        <v>365</v>
      </c>
      <c r="C9" s="22" t="s">
        <v>31</v>
      </c>
    </row>
    <row r="10" spans="1:3" x14ac:dyDescent="0.25">
      <c r="A10">
        <v>2031</v>
      </c>
      <c r="B10">
        <v>365</v>
      </c>
      <c r="C10" s="22" t="s">
        <v>32</v>
      </c>
    </row>
    <row r="11" spans="1:3" x14ac:dyDescent="0.25">
      <c r="A11">
        <v>2032</v>
      </c>
      <c r="B11">
        <v>366</v>
      </c>
      <c r="C11" s="22" t="s">
        <v>33</v>
      </c>
    </row>
    <row r="12" spans="1:3" x14ac:dyDescent="0.25">
      <c r="A12">
        <v>2033</v>
      </c>
      <c r="B12">
        <v>365</v>
      </c>
      <c r="C12" s="22" t="s">
        <v>34</v>
      </c>
    </row>
    <row r="13" spans="1:3" x14ac:dyDescent="0.25">
      <c r="A13">
        <v>2034</v>
      </c>
      <c r="B13">
        <v>365</v>
      </c>
      <c r="C13" s="22" t="s">
        <v>35</v>
      </c>
    </row>
    <row r="14" spans="1:3" x14ac:dyDescent="0.25">
      <c r="A14">
        <v>2035</v>
      </c>
      <c r="B14">
        <v>365</v>
      </c>
      <c r="C14" s="22" t="s">
        <v>49</v>
      </c>
    </row>
    <row r="15" spans="1:3" x14ac:dyDescent="0.25">
      <c r="A15">
        <v>2036</v>
      </c>
      <c r="B15">
        <v>366</v>
      </c>
      <c r="C15" s="22" t="s">
        <v>51</v>
      </c>
    </row>
    <row r="16" spans="1:3" x14ac:dyDescent="0.25">
      <c r="A16">
        <v>2037</v>
      </c>
      <c r="B16">
        <v>365</v>
      </c>
      <c r="C16" s="22" t="s">
        <v>50</v>
      </c>
    </row>
    <row r="17" spans="1:3" x14ac:dyDescent="0.25">
      <c r="A17">
        <v>2038</v>
      </c>
      <c r="B17">
        <v>365</v>
      </c>
      <c r="C17" s="22" t="s">
        <v>52</v>
      </c>
    </row>
    <row r="18" spans="1:3" x14ac:dyDescent="0.25">
      <c r="A18">
        <v>2039</v>
      </c>
      <c r="B18">
        <v>365</v>
      </c>
      <c r="C18" s="22" t="s">
        <v>53</v>
      </c>
    </row>
    <row r="19" spans="1:3" x14ac:dyDescent="0.25">
      <c r="A19">
        <v>2040</v>
      </c>
      <c r="B19">
        <v>366</v>
      </c>
      <c r="C19" s="22" t="s">
        <v>54</v>
      </c>
    </row>
    <row r="20" spans="1:3" x14ac:dyDescent="0.25">
      <c r="A20">
        <v>2041</v>
      </c>
      <c r="B20">
        <v>365</v>
      </c>
      <c r="C20" s="22" t="s">
        <v>55</v>
      </c>
    </row>
    <row r="21" spans="1:3" x14ac:dyDescent="0.25">
      <c r="A21">
        <v>2042</v>
      </c>
      <c r="B21">
        <v>365</v>
      </c>
      <c r="C21" s="22" t="s">
        <v>56</v>
      </c>
    </row>
    <row r="22" spans="1:3" x14ac:dyDescent="0.25">
      <c r="A22">
        <v>2043</v>
      </c>
      <c r="B22">
        <v>365</v>
      </c>
      <c r="C22" s="22" t="s">
        <v>57</v>
      </c>
    </row>
    <row r="23" spans="1:3" x14ac:dyDescent="0.25">
      <c r="A23">
        <v>2044</v>
      </c>
      <c r="B23">
        <v>366</v>
      </c>
      <c r="C23" s="22" t="s">
        <v>58</v>
      </c>
    </row>
    <row r="24" spans="1:3" x14ac:dyDescent="0.25">
      <c r="A24">
        <v>2045</v>
      </c>
      <c r="B24">
        <v>365</v>
      </c>
      <c r="C24" s="22" t="s">
        <v>59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Wyliczenie</vt:lpstr>
      <vt:lpstr>kalkulator</vt:lpstr>
      <vt:lpstr>Lata</vt:lpstr>
      <vt:lpstr>Wyliczenie!Obszar_wydruku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Wartecki</dc:creator>
  <cp:lastModifiedBy>Adrian Wartecki</cp:lastModifiedBy>
  <cp:lastPrinted>2025-01-08T09:55:00Z</cp:lastPrinted>
  <dcterms:created xsi:type="dcterms:W3CDTF">2025-01-07T13:46:01Z</dcterms:created>
  <dcterms:modified xsi:type="dcterms:W3CDTF">2025-01-24T12:39:48Z</dcterms:modified>
</cp:coreProperties>
</file>